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dboffice365-my.sharepoint.com/personal/fabio_gava_savinodelbene_com/Documents/manuali/"/>
    </mc:Choice>
  </mc:AlternateContent>
  <xr:revisionPtr revIDLastSave="6" documentId="11_0CFB0ACB71F48B075BE930DDF772AF3B0388C840" xr6:coauthVersionLast="47" xr6:coauthVersionMax="47" xr10:uidLastSave="{6716D05C-3CF8-4935-8208-D1C66B58FBDF}"/>
  <bookViews>
    <workbookView xWindow="-98" yWindow="-98" windowWidth="21795" windowHeight="13875" xr2:uid="{00000000-000D-0000-FFFF-FFFF00000000}"/>
  </bookViews>
  <sheets>
    <sheet name="CALCULO PESO-VOLUMEN" sheetId="1" r:id="rId1"/>
    <sheet name="database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27" i="2"/>
  <c r="B7" i="2" l="1"/>
  <c r="H9" i="2" s="1"/>
  <c r="B6" i="2"/>
  <c r="E9" i="2" s="1"/>
  <c r="B5" i="2"/>
  <c r="B29" i="2" s="1"/>
  <c r="K9" i="2" l="1"/>
  <c r="C15" i="1" s="1"/>
  <c r="E6" i="2"/>
  <c r="C14" i="1" s="1"/>
  <c r="E7" i="2"/>
  <c r="E8" i="2" s="1"/>
  <c r="B27" i="2"/>
  <c r="F26" i="2" l="1"/>
  <c r="C16" i="1"/>
  <c r="B24" i="2"/>
  <c r="F24" i="2"/>
  <c r="C39" i="2"/>
  <c r="F30" i="2"/>
  <c r="B26" i="2"/>
  <c r="C32" i="2"/>
  <c r="B30" i="2"/>
  <c r="B43" i="2" l="1"/>
  <c r="B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 Gava</author>
  </authors>
  <commentList>
    <comment ref="A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( Warehouse handling IN/OUT, Labelling, Delivery to airport,
Airport handling, Airport taxes )</t>
        </r>
      </text>
    </comment>
    <comment ref="E2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( Warehouse handling IN/OUT, Labelling, Delivery to airport,
Airport handling, Airport taxes )</t>
        </r>
      </text>
    </comment>
    <comment ref="A2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Through X-Ray machine per pieces within
dms.320x150x158 H</t>
        </r>
      </text>
    </comment>
    <comment ref="E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Through X-Ray machine per pieces within
dms.320x150x158 H</t>
        </r>
      </text>
    </comment>
  </commentList>
</comments>
</file>

<file path=xl/sharedStrings.xml><?xml version="1.0" encoding="utf-8"?>
<sst xmlns="http://schemas.openxmlformats.org/spreadsheetml/2006/main" count="89" uniqueCount="59">
  <si>
    <t>Ratio Peso/Volumen (aereo)</t>
  </si>
  <si>
    <t>(1 cbm = 167 kgs)</t>
  </si>
  <si>
    <t>Ratio Peso/Volumen (tte terrestre)</t>
  </si>
  <si>
    <t>(1 Ton = 3 cbm)</t>
  </si>
  <si>
    <t>m3 totales</t>
  </si>
  <si>
    <t>kgs totales</t>
  </si>
  <si>
    <t>bultos</t>
  </si>
  <si>
    <t>Up to 50 kgs</t>
  </si>
  <si>
    <t>51 – 100 kgs</t>
  </si>
  <si>
    <t>101 – 200 kgs</t>
  </si>
  <si>
    <t>201 – 300 kgs</t>
  </si>
  <si>
    <t>301 – 400 kgs</t>
  </si>
  <si>
    <t>401 – 500 kgs</t>
  </si>
  <si>
    <t>501 – 600 kgs</t>
  </si>
  <si>
    <t>601 – 700 kgs</t>
  </si>
  <si>
    <t>701 – 800 kgs</t>
  </si>
  <si>
    <t>801 – 900 kgs</t>
  </si>
  <si>
    <t>901 – 1000 kgs</t>
  </si>
  <si>
    <t>Each further 100 kgs</t>
  </si>
  <si>
    <t>W/V truck</t>
  </si>
  <si>
    <t>W/V aereo</t>
  </si>
  <si>
    <t>FOB charges</t>
  </si>
  <si>
    <t>Customs</t>
  </si>
  <si>
    <t>AWB fee, docs</t>
  </si>
  <si>
    <t>x-ray fee</t>
  </si>
  <si>
    <t>sec.serv.process</t>
  </si>
  <si>
    <t>W/V AEREO</t>
  </si>
  <si>
    <t>w/v aereom3</t>
  </si>
  <si>
    <t>w/v truck</t>
  </si>
  <si>
    <t>pickup cost</t>
  </si>
  <si>
    <t>INFORMACIONES ENVIO</t>
  </si>
  <si>
    <t>=rellenar sólo las celdas en amarillo</t>
  </si>
  <si>
    <t>MIN</t>
  </si>
  <si>
    <t>NORMAL</t>
  </si>
  <si>
    <t>+45KGS</t>
  </si>
  <si>
    <t>+100KGS</t>
  </si>
  <si>
    <t>+300KGS</t>
  </si>
  <si>
    <t>+500KGS</t>
  </si>
  <si>
    <t>+1000KGS</t>
  </si>
  <si>
    <t>franja:</t>
  </si>
  <si>
    <t>(min €15, max €150)</t>
  </si>
  <si>
    <t>(min €30)</t>
  </si>
  <si>
    <t>x proveedor</t>
  </si>
  <si>
    <t>flete aereo COSTO</t>
  </si>
  <si>
    <t>AIRFREIGHT COSTO</t>
  </si>
  <si>
    <t>AIRFREIGHT VENTA</t>
  </si>
  <si>
    <t>flete aereo VENTA</t>
  </si>
  <si>
    <t>pickup area 3 COSTES</t>
  </si>
  <si>
    <t>(min €38)</t>
  </si>
  <si>
    <t>pickup area 3 VENTAS</t>
  </si>
  <si>
    <t>RESULTADO W/V</t>
  </si>
  <si>
    <t>W/V maritimo</t>
  </si>
  <si>
    <t>(1 ton = 1 cbm)</t>
  </si>
  <si>
    <t>w/v mare m3</t>
  </si>
  <si>
    <t>w/v mare peso</t>
  </si>
  <si>
    <t>w/v mare</t>
  </si>
  <si>
    <t>Cualquier duda, pfv. reconfirmar con:</t>
  </si>
  <si>
    <t>barcelona@savinodelbene.com</t>
  </si>
  <si>
    <t>SAVINO DEL BENE SPAIN,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</si>
</sst>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€-410]\ #,##0.00"/>
    <numFmt numFmtId="165" formatCode="[$€-2]\ #,##0.00"/>
    <numFmt numFmtId="166" formatCode="0.00\ &quot;kgs&quot;"/>
    <numFmt numFmtId="167" formatCode="0.00\ &quot;m3&quot;"/>
    <numFmt numFmtId="168" formatCode="0.000\ &quot;ton&quot;"/>
    <numFmt numFmtId="169" formatCode="0.00\ &quot;ton/m3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4" fillId="0" borderId="0" xfId="0" applyFont="1" applyProtection="1">
      <protection locked="0"/>
    </xf>
    <xf numFmtId="0" fontId="1" fillId="0" borderId="9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66" fontId="0" fillId="0" borderId="0" xfId="0" applyNumberFormat="1" applyProtection="1">
      <protection locked="0"/>
    </xf>
    <xf numFmtId="166" fontId="0" fillId="3" borderId="12" xfId="0" applyNumberFormat="1" applyFill="1" applyBorder="1" applyProtection="1">
      <protection locked="0"/>
    </xf>
    <xf numFmtId="166" fontId="4" fillId="0" borderId="0" xfId="0" applyNumberFormat="1" applyFont="1" applyProtection="1">
      <protection locked="0"/>
    </xf>
    <xf numFmtId="166" fontId="5" fillId="0" borderId="10" xfId="0" applyNumberFormat="1" applyFont="1" applyBorder="1" applyProtection="1">
      <protection locked="0"/>
    </xf>
    <xf numFmtId="167" fontId="0" fillId="0" borderId="0" xfId="0" applyNumberFormat="1" applyProtection="1">
      <protection locked="0"/>
    </xf>
    <xf numFmtId="167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quotePrefix="1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right"/>
      <protection locked="0"/>
    </xf>
    <xf numFmtId="165" fontId="1" fillId="0" borderId="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8" xfId="0" quotePrefix="1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5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165" fontId="0" fillId="0" borderId="5" xfId="0" applyNumberFormat="1" applyBorder="1" applyProtection="1">
      <protection locked="0"/>
    </xf>
    <xf numFmtId="0" fontId="7" fillId="0" borderId="0" xfId="0" applyFont="1" applyProtection="1">
      <protection locked="0"/>
    </xf>
    <xf numFmtId="168" fontId="0" fillId="3" borderId="12" xfId="0" applyNumberFormat="1" applyFill="1" applyBorder="1" applyProtection="1">
      <protection locked="0"/>
    </xf>
    <xf numFmtId="167" fontId="0" fillId="3" borderId="12" xfId="0" applyNumberFormat="1" applyFill="1" applyBorder="1" applyProtection="1">
      <protection locked="0"/>
    </xf>
    <xf numFmtId="169" fontId="0" fillId="0" borderId="0" xfId="0" applyNumberFormat="1" applyProtection="1">
      <protection locked="0"/>
    </xf>
    <xf numFmtId="169" fontId="6" fillId="0" borderId="14" xfId="0" applyNumberFormat="1" applyFont="1" applyBorder="1"/>
    <xf numFmtId="169" fontId="6" fillId="0" borderId="6" xfId="0" applyNumberFormat="1" applyFont="1" applyBorder="1"/>
    <xf numFmtId="0" fontId="1" fillId="0" borderId="13" xfId="0" applyFont="1" applyBorder="1"/>
    <xf numFmtId="0" fontId="1" fillId="0" borderId="4" xfId="0" applyFont="1" applyBorder="1"/>
    <xf numFmtId="0" fontId="9" fillId="0" borderId="0" xfId="1" quotePrefix="1" applyFill="1" applyBorder="1" applyProtection="1"/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119062</xdr:rowOff>
    </xdr:from>
    <xdr:to>
      <xdr:col>3</xdr:col>
      <xdr:colOff>393720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19062"/>
          <a:ext cx="3103583" cy="6143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ma@savinodelben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26"/>
  <sheetViews>
    <sheetView tabSelected="1" topLeftCell="A2" zoomScaleNormal="100" workbookViewId="0">
      <pane ySplit="4" topLeftCell="A6" activePane="bottomLeft" state="frozen"/>
      <selection activeCell="A5" sqref="A5"/>
      <selection pane="bottomLeft" activeCell="D10" sqref="D10"/>
    </sheetView>
  </sheetViews>
  <sheetFormatPr baseColWidth="10" defaultColWidth="11.3984375" defaultRowHeight="14.25" x14ac:dyDescent="0.45"/>
  <cols>
    <col min="1" max="1" width="8.265625" style="1" customWidth="1"/>
    <col min="2" max="2" width="17.1328125" style="1" customWidth="1"/>
    <col min="3" max="3" width="21.86328125" style="1" customWidth="1"/>
    <col min="4" max="4" width="12" style="1" customWidth="1"/>
    <col min="5" max="5" width="12.73046875" style="1" customWidth="1"/>
    <col min="6" max="16384" width="11.3984375" style="1"/>
  </cols>
  <sheetData>
    <row r="1" spans="2:7" s="31" customFormat="1" hidden="1" x14ac:dyDescent="0.45"/>
    <row r="2" spans="2:7" s="31" customFormat="1" x14ac:dyDescent="0.45"/>
    <row r="3" spans="2:7" s="31" customFormat="1" x14ac:dyDescent="0.45"/>
    <row r="4" spans="2:7" s="31" customFormat="1" x14ac:dyDescent="0.45"/>
    <row r="5" spans="2:7" s="31" customFormat="1" ht="22.5" customHeight="1" x14ac:dyDescent="0.45"/>
    <row r="6" spans="2:7" ht="10.5" customHeight="1" x14ac:dyDescent="0.45"/>
    <row r="7" spans="2:7" x14ac:dyDescent="0.45">
      <c r="B7" s="32"/>
      <c r="C7" s="33" t="s">
        <v>31</v>
      </c>
      <c r="D7" s="17"/>
      <c r="E7" s="17"/>
    </row>
    <row r="8" spans="2:7" ht="9" customHeight="1" x14ac:dyDescent="0.45"/>
    <row r="9" spans="2:7" ht="17.25" customHeight="1" x14ac:dyDescent="0.45">
      <c r="B9" s="56" t="s">
        <v>30</v>
      </c>
      <c r="C9" s="57"/>
    </row>
    <row r="10" spans="2:7" x14ac:dyDescent="0.45">
      <c r="B10" s="22" t="s">
        <v>4</v>
      </c>
      <c r="C10" s="29"/>
      <c r="E10"/>
      <c r="F10"/>
    </row>
    <row r="11" spans="2:7" x14ac:dyDescent="0.45">
      <c r="B11" s="22" t="s">
        <v>5</v>
      </c>
      <c r="C11" s="30"/>
      <c r="D11" s="47"/>
      <c r="E11" s="47"/>
      <c r="F11" s="47"/>
      <c r="G11" s="47"/>
    </row>
    <row r="12" spans="2:7" ht="24.75" customHeight="1" thickBot="1" x14ac:dyDescent="0.5"/>
    <row r="13" spans="2:7" ht="18.399999999999999" thickBot="1" x14ac:dyDescent="0.6">
      <c r="B13" s="58" t="s">
        <v>50</v>
      </c>
      <c r="C13" s="59"/>
    </row>
    <row r="14" spans="2:7" ht="16.149999999999999" thickBot="1" x14ac:dyDescent="0.55000000000000004">
      <c r="B14" s="53" t="s">
        <v>19</v>
      </c>
      <c r="C14" s="51">
        <f>database!$E$6</f>
        <v>0</v>
      </c>
    </row>
    <row r="15" spans="2:7" ht="15.75" x14ac:dyDescent="0.5">
      <c r="B15" s="53" t="s">
        <v>51</v>
      </c>
      <c r="C15" s="51">
        <f>database!K9</f>
        <v>0</v>
      </c>
    </row>
    <row r="16" spans="2:7" ht="16.149999999999999" thickBot="1" x14ac:dyDescent="0.55000000000000004">
      <c r="B16" s="54" t="s">
        <v>20</v>
      </c>
      <c r="C16" s="52">
        <f>database!$E$8</f>
        <v>0</v>
      </c>
    </row>
    <row r="17" spans="2:3" x14ac:dyDescent="0.45">
      <c r="B17"/>
      <c r="C17"/>
    </row>
    <row r="18" spans="2:3" x14ac:dyDescent="0.45">
      <c r="B18" t="s">
        <v>56</v>
      </c>
      <c r="C18"/>
    </row>
    <row r="19" spans="2:3" x14ac:dyDescent="0.45">
      <c r="B19"/>
      <c r="C19"/>
    </row>
    <row r="20" spans="2:3" x14ac:dyDescent="0.45">
      <c r="B20" t="s">
        <v>58</v>
      </c>
      <c r="C20"/>
    </row>
    <row r="21" spans="2:3" x14ac:dyDescent="0.45">
      <c r="B21" s="55" t="s">
        <v>57</v>
      </c>
      <c r="C21"/>
    </row>
    <row r="22" spans="2:3" x14ac:dyDescent="0.45">
      <c r="B22"/>
      <c r="C22"/>
    </row>
    <row r="26" spans="2:3" x14ac:dyDescent="0.45">
      <c r="B26" s="2"/>
      <c r="C26" s="23"/>
    </row>
  </sheetData>
  <mergeCells count="2">
    <mergeCell ref="B9:C9"/>
    <mergeCell ref="B13:C13"/>
  </mergeCells>
  <hyperlinks>
    <hyperlink ref="B21" r:id="rId1" display="lima@savinodelbene.com" xr:uid="{00000000-0004-0000-0000-000000000000}"/>
  </hyperlinks>
  <pageMargins left="0.7" right="0.7" top="0.75" bottom="0.75" header="0.3" footer="0.3"/>
  <pageSetup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43"/>
  <sheetViews>
    <sheetView workbookViewId="0">
      <pane ySplit="9" topLeftCell="A10" activePane="bottomLeft" state="frozen"/>
      <selection activeCell="A9" sqref="A9"/>
      <selection pane="bottomLeft" activeCell="G6" sqref="G6"/>
    </sheetView>
  </sheetViews>
  <sheetFormatPr baseColWidth="10" defaultColWidth="11.3984375" defaultRowHeight="14.25" x14ac:dyDescent="0.45"/>
  <cols>
    <col min="1" max="1" width="18.3984375" style="1" customWidth="1"/>
    <col min="2" max="2" width="11.86328125" style="1" bestFit="1" customWidth="1"/>
    <col min="3" max="3" width="11.3984375" style="1"/>
    <col min="4" max="4" width="13.3984375" style="1" customWidth="1"/>
    <col min="5" max="6" width="11.3984375" style="1"/>
    <col min="7" max="7" width="16.265625" style="1" customWidth="1"/>
    <col min="8" max="16384" width="11.3984375" style="1"/>
  </cols>
  <sheetData>
    <row r="1" spans="1:11" ht="14.65" thickBot="1" x14ac:dyDescent="0.5"/>
    <row r="2" spans="1:11" x14ac:dyDescent="0.45">
      <c r="A2" s="3" t="s">
        <v>0</v>
      </c>
      <c r="B2" s="4"/>
      <c r="C2" s="4"/>
      <c r="D2" s="4">
        <v>167</v>
      </c>
      <c r="E2" s="5" t="s">
        <v>1</v>
      </c>
      <c r="F2" s="6"/>
    </row>
    <row r="3" spans="1:11" ht="14.65" thickBot="1" x14ac:dyDescent="0.5">
      <c r="A3" s="60" t="s">
        <v>2</v>
      </c>
      <c r="B3" s="61"/>
      <c r="C3" s="61"/>
      <c r="D3" s="16">
        <v>300</v>
      </c>
      <c r="E3" s="7" t="s">
        <v>3</v>
      </c>
      <c r="F3" s="8"/>
    </row>
    <row r="4" spans="1:11" x14ac:dyDescent="0.45">
      <c r="A4" s="14"/>
      <c r="B4" s="14"/>
      <c r="C4" s="14"/>
      <c r="D4" s="1">
        <v>1</v>
      </c>
      <c r="E4" s="15" t="s">
        <v>52</v>
      </c>
    </row>
    <row r="5" spans="1:11" x14ac:dyDescent="0.45">
      <c r="A5" s="1" t="s">
        <v>6</v>
      </c>
      <c r="B5" s="1" t="e">
        <f>'CALCULO PESO-VOLUMEN'!#REF!</f>
        <v>#REF!</v>
      </c>
      <c r="C5" s="14"/>
      <c r="E5" s="17"/>
    </row>
    <row r="6" spans="1:11" x14ac:dyDescent="0.45">
      <c r="A6" s="1" t="s">
        <v>4</v>
      </c>
      <c r="B6" s="28">
        <f>'CALCULO PESO-VOLUMEN'!C10</f>
        <v>0</v>
      </c>
      <c r="C6" s="14"/>
      <c r="D6" s="21" t="s">
        <v>28</v>
      </c>
      <c r="E6" s="25">
        <f>MAX(B6*D3,B7)</f>
        <v>0</v>
      </c>
    </row>
    <row r="7" spans="1:11" ht="14.65" thickBot="1" x14ac:dyDescent="0.5">
      <c r="A7" s="1" t="s">
        <v>5</v>
      </c>
      <c r="B7" s="24">
        <f>'CALCULO PESO-VOLUMEN'!C11</f>
        <v>0</v>
      </c>
      <c r="C7" s="14"/>
      <c r="D7" s="1" t="s">
        <v>27</v>
      </c>
      <c r="E7" s="26">
        <f>B6*D2</f>
        <v>0</v>
      </c>
    </row>
    <row r="8" spans="1:11" ht="14.65" thickBot="1" x14ac:dyDescent="0.5">
      <c r="A8" s="14"/>
      <c r="B8" s="14"/>
      <c r="C8" s="14"/>
      <c r="D8" s="18" t="s">
        <v>26</v>
      </c>
      <c r="E8" s="27">
        <f>MAX($B$7,$E$7)</f>
        <v>0</v>
      </c>
      <c r="G8" s="24"/>
    </row>
    <row r="9" spans="1:11" ht="14.65" thickBot="1" x14ac:dyDescent="0.5">
      <c r="A9" s="14"/>
      <c r="B9" s="14"/>
      <c r="C9" s="14"/>
      <c r="D9" s="21" t="s">
        <v>53</v>
      </c>
      <c r="E9" s="49">
        <f>B6*D4</f>
        <v>0</v>
      </c>
      <c r="G9" s="21" t="s">
        <v>54</v>
      </c>
      <c r="H9" s="48">
        <f>(B7/1000)</f>
        <v>0</v>
      </c>
      <c r="J9" s="1" t="s">
        <v>55</v>
      </c>
      <c r="K9" s="50">
        <f>MAX(E9,H9)</f>
        <v>0</v>
      </c>
    </row>
    <row r="10" spans="1:11" x14ac:dyDescent="0.45">
      <c r="A10" s="19" t="s">
        <v>47</v>
      </c>
      <c r="B10" s="20"/>
      <c r="E10" s="19" t="s">
        <v>49</v>
      </c>
      <c r="F10" s="20"/>
    </row>
    <row r="11" spans="1:11" x14ac:dyDescent="0.45">
      <c r="A11" s="9" t="s">
        <v>7</v>
      </c>
      <c r="B11" s="10">
        <v>37</v>
      </c>
      <c r="E11" s="9" t="s">
        <v>7</v>
      </c>
      <c r="F11" s="10">
        <v>52</v>
      </c>
    </row>
    <row r="12" spans="1:11" x14ac:dyDescent="0.45">
      <c r="A12" s="9" t="s">
        <v>8</v>
      </c>
      <c r="B12" s="10">
        <v>40</v>
      </c>
      <c r="E12" s="9" t="s">
        <v>8</v>
      </c>
      <c r="F12" s="10">
        <v>55</v>
      </c>
    </row>
    <row r="13" spans="1:11" x14ac:dyDescent="0.45">
      <c r="A13" s="9" t="s">
        <v>9</v>
      </c>
      <c r="B13" s="10">
        <v>40</v>
      </c>
      <c r="E13" s="9" t="s">
        <v>9</v>
      </c>
      <c r="F13" s="10">
        <v>55</v>
      </c>
    </row>
    <row r="14" spans="1:11" x14ac:dyDescent="0.45">
      <c r="A14" s="9" t="s">
        <v>10</v>
      </c>
      <c r="B14" s="10">
        <v>40</v>
      </c>
      <c r="E14" s="9" t="s">
        <v>10</v>
      </c>
      <c r="F14" s="10">
        <v>55</v>
      </c>
    </row>
    <row r="15" spans="1:11" x14ac:dyDescent="0.45">
      <c r="A15" s="9" t="s">
        <v>11</v>
      </c>
      <c r="B15" s="10">
        <v>43</v>
      </c>
      <c r="E15" s="9" t="s">
        <v>11</v>
      </c>
      <c r="F15" s="10">
        <v>58</v>
      </c>
    </row>
    <row r="16" spans="1:11" x14ac:dyDescent="0.45">
      <c r="A16" s="9" t="s">
        <v>12</v>
      </c>
      <c r="B16" s="10">
        <v>53</v>
      </c>
      <c r="E16" s="9" t="s">
        <v>12</v>
      </c>
      <c r="F16" s="10">
        <v>68</v>
      </c>
    </row>
    <row r="17" spans="1:8" x14ac:dyDescent="0.45">
      <c r="A17" s="9" t="s">
        <v>13</v>
      </c>
      <c r="B17" s="10">
        <v>63</v>
      </c>
      <c r="E17" s="9" t="s">
        <v>13</v>
      </c>
      <c r="F17" s="10">
        <v>78</v>
      </c>
    </row>
    <row r="18" spans="1:8" x14ac:dyDescent="0.45">
      <c r="A18" s="9" t="s">
        <v>14</v>
      </c>
      <c r="B18" s="10">
        <v>74</v>
      </c>
      <c r="E18" s="9" t="s">
        <v>14</v>
      </c>
      <c r="F18" s="10">
        <v>89</v>
      </c>
    </row>
    <row r="19" spans="1:8" x14ac:dyDescent="0.45">
      <c r="A19" s="9" t="s">
        <v>15</v>
      </c>
      <c r="B19" s="10">
        <v>84</v>
      </c>
      <c r="E19" s="9" t="s">
        <v>15</v>
      </c>
      <c r="F19" s="10">
        <v>99</v>
      </c>
    </row>
    <row r="20" spans="1:8" x14ac:dyDescent="0.45">
      <c r="A20" s="9" t="s">
        <v>16</v>
      </c>
      <c r="B20" s="10">
        <v>94</v>
      </c>
      <c r="E20" s="9" t="s">
        <v>16</v>
      </c>
      <c r="F20" s="10">
        <v>109</v>
      </c>
    </row>
    <row r="21" spans="1:8" x14ac:dyDescent="0.45">
      <c r="A21" s="9" t="s">
        <v>17</v>
      </c>
      <c r="B21" s="10">
        <v>105</v>
      </c>
      <c r="E21" s="9" t="s">
        <v>17</v>
      </c>
      <c r="F21" s="10">
        <v>120</v>
      </c>
    </row>
    <row r="22" spans="1:8" ht="14.65" thickBot="1" x14ac:dyDescent="0.5">
      <c r="A22" s="11" t="s">
        <v>18</v>
      </c>
      <c r="B22" s="12">
        <v>9.8000000000000007</v>
      </c>
      <c r="E22" s="11" t="s">
        <v>18</v>
      </c>
      <c r="F22" s="12">
        <v>15</v>
      </c>
    </row>
    <row r="23" spans="1:8" x14ac:dyDescent="0.45">
      <c r="B23" s="13"/>
      <c r="F23" s="13"/>
    </row>
    <row r="24" spans="1:8" x14ac:dyDescent="0.45">
      <c r="A24" s="1" t="s">
        <v>29</v>
      </c>
      <c r="B24" s="13">
        <f>IF(E6&lt;=50,B11,IF(AND(E6&gt;50,E6&lt;=100),B12,IF(AND(E6&gt;100,E6&lt;=200),B13,IF(AND(E6&gt;200,E6&lt;=300),B14,IF(AND(E6&gt;300,E6&lt;=400),B15,IF(AND(E6&gt;400,E6&lt;=500),B16,IF(AND(E6&gt;500,E6&lt;=600),B17,IF(AND(E6&gt;600,E6&lt;=700),B18,IF(AND(E6&gt;700,E6&lt;=800),B19,IF(AND(E6&gt;800,E6&lt;=900),B20,IF(AND(E6&gt;900,E6&lt;=1000),B21,IF(AND(E6&gt;1000,E6&lt;=1100),B21+B22,IF(AND(E6&gt;1100,E6&lt;=1200),B21+(B22+B22),"consultar")))))))))))))</f>
        <v>37</v>
      </c>
      <c r="E24" s="1" t="s">
        <v>29</v>
      </c>
      <c r="F24" s="13">
        <f>IF($E$6&lt;=50,F11,IF(AND($E$6&gt;50,$E$6&lt;=100),F12,IF(AND($E$6&gt;100,$E$6&lt;=200),F13,IF(AND($E$6&gt;200,$E$6&lt;=300),F14,IF(AND($E$6&gt;300,$E$6&lt;=400),F15,IF(AND($E$6&gt;400,$E$6&lt;=500),F16,IF(AND($E$6&gt;500,$E$6&lt;=600),F17,IF(AND($E$6&gt;600,$E$6&lt;=700),F18,IF(AND($E$6&gt;700,$E$6&lt;=800),F19,IF(AND($E$6&gt;800,$E$6&lt;=900),F20,IF(AND($E$6&gt;900,$E$6&lt;=1000),F21,IF(AND($E$6&gt;1000,$E$6&lt;=1100),F21+F22,IF(AND($E$6&gt;1100,$E$6&lt;=1200),F21+(F22+F22),"consultar")))))))))))))</f>
        <v>52</v>
      </c>
    </row>
    <row r="25" spans="1:8" x14ac:dyDescent="0.45">
      <c r="B25" s="13"/>
      <c r="F25" s="13"/>
    </row>
    <row r="26" spans="1:8" x14ac:dyDescent="0.45">
      <c r="A26" s="1" t="s">
        <v>21</v>
      </c>
      <c r="B26" s="13">
        <f>IF(0.15*$E$8&lt;30,30,0.15*$E$8)</f>
        <v>30</v>
      </c>
      <c r="C26" s="15" t="s">
        <v>41</v>
      </c>
      <c r="D26"/>
      <c r="E26" s="1" t="s">
        <v>21</v>
      </c>
      <c r="F26" s="13">
        <f>IF(0.16*$E$8&lt;38,38,0.16*$E$8)</f>
        <v>38</v>
      </c>
      <c r="G26" s="15" t="s">
        <v>48</v>
      </c>
    </row>
    <row r="27" spans="1:8" x14ac:dyDescent="0.45">
      <c r="A27" s="1" t="s">
        <v>22</v>
      </c>
      <c r="B27" s="13">
        <f>50</f>
        <v>50</v>
      </c>
      <c r="C27" s="15" t="s">
        <v>42</v>
      </c>
      <c r="E27" s="1" t="s">
        <v>22</v>
      </c>
      <c r="F27" s="13">
        <f>50</f>
        <v>50</v>
      </c>
      <c r="G27" s="15" t="s">
        <v>42</v>
      </c>
    </row>
    <row r="28" spans="1:8" x14ac:dyDescent="0.45">
      <c r="A28" s="1" t="s">
        <v>23</v>
      </c>
      <c r="B28" s="13">
        <v>30</v>
      </c>
      <c r="C28" s="15"/>
      <c r="E28" s="1" t="s">
        <v>23</v>
      </c>
      <c r="F28" s="13">
        <v>40</v>
      </c>
      <c r="G28" s="15"/>
    </row>
    <row r="29" spans="1:8" x14ac:dyDescent="0.45">
      <c r="A29" s="1" t="s">
        <v>24</v>
      </c>
      <c r="B29" s="13" t="e">
        <f>IF(B5*2.5&lt;5,5,B5*2.5)</f>
        <v>#REF!</v>
      </c>
      <c r="C29" s="15" t="s">
        <v>40</v>
      </c>
      <c r="E29" s="1" t="s">
        <v>24</v>
      </c>
      <c r="F29" s="13">
        <f>IF(F5*2.5&lt;5,5,F5*2.5)</f>
        <v>5</v>
      </c>
      <c r="G29" s="15" t="s">
        <v>40</v>
      </c>
    </row>
    <row r="30" spans="1:8" x14ac:dyDescent="0.45">
      <c r="A30" s="1" t="s">
        <v>25</v>
      </c>
      <c r="B30" s="13">
        <f>0.03*E8</f>
        <v>0</v>
      </c>
      <c r="E30" s="1" t="s">
        <v>25</v>
      </c>
      <c r="F30" s="13">
        <f>0.03*E8</f>
        <v>0</v>
      </c>
    </row>
    <row r="31" spans="1:8" ht="14.65" thickBot="1" x14ac:dyDescent="0.5"/>
    <row r="32" spans="1:8" x14ac:dyDescent="0.45">
      <c r="A32" s="34" t="s">
        <v>44</v>
      </c>
      <c r="B32" s="35" t="s">
        <v>39</v>
      </c>
      <c r="C32" s="36">
        <f>IF(E8&lt;45,C34,IF(AND(E8&gt;=45,E8&lt;100),D34,IF(AND(E8&gt;=100,E8&lt;300),E34,IF(AND(E8&gt;=300,E8&lt;500),F34,IF(AND(E8&gt;=500,E8&lt;1000),G34,IF(AND(E8&gt;=1000),H34,"LLAMA FABIO"))))))</f>
        <v>3.15</v>
      </c>
      <c r="D32" s="37"/>
      <c r="E32" s="37"/>
      <c r="F32" s="37"/>
      <c r="G32" s="37"/>
      <c r="H32" s="38"/>
    </row>
    <row r="33" spans="1:8" x14ac:dyDescent="0.45">
      <c r="A33" s="39"/>
      <c r="B33" s="40" t="s">
        <v>32</v>
      </c>
      <c r="C33" s="40" t="s">
        <v>33</v>
      </c>
      <c r="D33" s="41" t="s">
        <v>34</v>
      </c>
      <c r="E33" s="41" t="s">
        <v>35</v>
      </c>
      <c r="F33" s="41" t="s">
        <v>36</v>
      </c>
      <c r="G33" s="41" t="s">
        <v>37</v>
      </c>
      <c r="H33" s="42" t="s">
        <v>38</v>
      </c>
    </row>
    <row r="34" spans="1:8" x14ac:dyDescent="0.45">
      <c r="A34" s="9"/>
      <c r="B34" s="43">
        <v>79</v>
      </c>
      <c r="C34" s="43">
        <v>3.15</v>
      </c>
      <c r="D34" s="43">
        <v>3.15</v>
      </c>
      <c r="E34" s="43">
        <v>2.16</v>
      </c>
      <c r="F34" s="43">
        <v>2.16</v>
      </c>
      <c r="G34" s="43">
        <v>2.16</v>
      </c>
      <c r="H34" s="44">
        <v>2.16</v>
      </c>
    </row>
    <row r="35" spans="1:8" x14ac:dyDescent="0.45">
      <c r="A35" s="9"/>
      <c r="H35" s="45"/>
    </row>
    <row r="36" spans="1:8" ht="14.65" thickBot="1" x14ac:dyDescent="0.5">
      <c r="A36" s="11" t="s">
        <v>43</v>
      </c>
      <c r="B36" s="46">
        <f>IF(C32*E8&lt;B34,B34,C32*E8)</f>
        <v>79</v>
      </c>
      <c r="C36" s="16"/>
      <c r="D36" s="16"/>
      <c r="E36" s="16"/>
      <c r="F36" s="16"/>
      <c r="G36" s="16"/>
      <c r="H36" s="8"/>
    </row>
    <row r="37" spans="1:8" x14ac:dyDescent="0.45">
      <c r="B37" s="43"/>
    </row>
    <row r="38" spans="1:8" ht="14.65" thickBot="1" x14ac:dyDescent="0.5"/>
    <row r="39" spans="1:8" x14ac:dyDescent="0.45">
      <c r="A39" s="34" t="s">
        <v>45</v>
      </c>
      <c r="B39" s="35" t="s">
        <v>39</v>
      </c>
      <c r="C39" s="36">
        <f>IF(E8&lt;45,C41,IF(AND(E8&gt;=45,E8&lt;100),D41,IF(AND(E8&gt;=100,E8&lt;300),E41,IF(AND(E8&gt;=300,E8&lt;500),F41,IF(AND(E8&gt;=500,E8&lt;1000),G41,IF(AND(E8&gt;=1000),H41,"LLAMA FABIO"))))))</f>
        <v>4.6500000000000004</v>
      </c>
      <c r="D39" s="37"/>
      <c r="E39" s="37"/>
      <c r="F39" s="37"/>
      <c r="G39" s="37"/>
      <c r="H39" s="38"/>
    </row>
    <row r="40" spans="1:8" x14ac:dyDescent="0.45">
      <c r="A40" s="39"/>
      <c r="B40" s="40" t="s">
        <v>32</v>
      </c>
      <c r="C40" s="40" t="s">
        <v>33</v>
      </c>
      <c r="D40" s="41" t="s">
        <v>34</v>
      </c>
      <c r="E40" s="41" t="s">
        <v>35</v>
      </c>
      <c r="F40" s="41" t="s">
        <v>36</v>
      </c>
      <c r="G40" s="41" t="s">
        <v>37</v>
      </c>
      <c r="H40" s="42" t="s">
        <v>38</v>
      </c>
    </row>
    <row r="41" spans="1:8" x14ac:dyDescent="0.45">
      <c r="A41" s="9"/>
      <c r="B41" s="43">
        <v>110</v>
      </c>
      <c r="C41" s="43">
        <v>4.6500000000000004</v>
      </c>
      <c r="D41" s="43">
        <v>4.55</v>
      </c>
      <c r="E41" s="43">
        <v>3.08</v>
      </c>
      <c r="F41" s="43">
        <v>2.98</v>
      </c>
      <c r="G41" s="43">
        <v>2.84</v>
      </c>
      <c r="H41" s="44">
        <v>2.56</v>
      </c>
    </row>
    <row r="42" spans="1:8" x14ac:dyDescent="0.45">
      <c r="A42" s="9"/>
      <c r="H42" s="45"/>
    </row>
    <row r="43" spans="1:8" ht="14.65" thickBot="1" x14ac:dyDescent="0.5">
      <c r="A43" s="11" t="s">
        <v>46</v>
      </c>
      <c r="B43" s="46">
        <f>IF(C39*E8&lt;B41,B41,C39*E8)</f>
        <v>110</v>
      </c>
      <c r="C43" s="16"/>
      <c r="D43" s="16"/>
      <c r="E43" s="16"/>
      <c r="F43" s="16"/>
      <c r="G43" s="16"/>
      <c r="H43" s="8"/>
    </row>
  </sheetData>
  <mergeCells count="1">
    <mergeCell ref="A3:C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PESO-VOLUMEN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Gava</dc:creator>
  <cp:lastModifiedBy>Fabio Gava - Savino Del Bene Barcelona</cp:lastModifiedBy>
  <cp:lastPrinted>2015-09-14T02:55:55Z</cp:lastPrinted>
  <dcterms:created xsi:type="dcterms:W3CDTF">2015-09-11T01:39:38Z</dcterms:created>
  <dcterms:modified xsi:type="dcterms:W3CDTF">2024-03-18T17:42:12Z</dcterms:modified>
</cp:coreProperties>
</file>